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f38776a3566fee15/课程/材料科学基础实验/05 弯扭组合变形实验/"/>
    </mc:Choice>
  </mc:AlternateContent>
  <xr:revisionPtr revIDLastSave="658" documentId="11_AD4DA82427541F7ACA7EB852F80929466AE8DE1F" xr6:coauthVersionLast="47" xr6:coauthVersionMax="47" xr10:uidLastSave="{C5EB9151-581E-4165-977C-165586CC7468}"/>
  <bookViews>
    <workbookView xWindow="-108" yWindow="-108" windowWidth="23256" windowHeight="12456" xr2:uid="{00000000-000D-0000-FFFF-FFFF00000000}"/>
  </bookViews>
  <sheets>
    <sheet name="B点" sheetId="1" r:id="rId1"/>
    <sheet name="D点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  <c r="D55" i="1"/>
  <c r="D56" i="1"/>
  <c r="D57" i="1"/>
  <c r="D53" i="1"/>
  <c r="E49" i="1"/>
  <c r="H4" i="1"/>
  <c r="F30" i="2"/>
  <c r="G25" i="2"/>
  <c r="G20" i="2"/>
  <c r="F25" i="2" s="1"/>
  <c r="C20" i="2"/>
  <c r="H17" i="2"/>
  <c r="F17" i="2"/>
  <c r="D17" i="2"/>
  <c r="B17" i="2"/>
  <c r="H15" i="2"/>
  <c r="F15" i="2"/>
  <c r="E20" i="2" s="1"/>
  <c r="D15" i="2"/>
  <c r="B15" i="2"/>
  <c r="H13" i="2"/>
  <c r="F13" i="2"/>
  <c r="D13" i="2"/>
  <c r="B13" i="2"/>
  <c r="H4" i="2"/>
  <c r="H30" i="2" s="1"/>
  <c r="H3" i="2"/>
  <c r="H3" i="1"/>
  <c r="H18" i="1"/>
  <c r="H16" i="1"/>
  <c r="H14" i="1"/>
  <c r="F18" i="1"/>
  <c r="F16" i="1"/>
  <c r="F14" i="1"/>
  <c r="D16" i="1"/>
  <c r="D14" i="1"/>
  <c r="D18" i="1"/>
  <c r="B18" i="1"/>
  <c r="B16" i="1"/>
  <c r="B14" i="1"/>
  <c r="B5" i="1" s="1"/>
  <c r="C45" i="1" s="1"/>
  <c r="E45" i="1" s="1"/>
  <c r="C44" i="1" l="1"/>
  <c r="E44" i="1" s="1"/>
  <c r="E21" i="1"/>
  <c r="C21" i="1"/>
  <c r="G21" i="1"/>
  <c r="H25" i="2"/>
  <c r="C25" i="2" s="1"/>
  <c r="C27" i="2"/>
  <c r="C32" i="2"/>
  <c r="C48" i="1" l="1"/>
  <c r="C49" i="1"/>
  <c r="D30" i="1"/>
  <c r="D27" i="1"/>
  <c r="D25" i="1"/>
  <c r="C26" i="2"/>
  <c r="C31" i="2"/>
  <c r="B34" i="2" s="1"/>
  <c r="C30" i="2"/>
  <c r="A34" i="2" s="1"/>
  <c r="G25" i="1" l="1"/>
  <c r="D36" i="1"/>
  <c r="G27" i="1"/>
  <c r="D3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<sst xmlns="http://schemas.openxmlformats.org/spreadsheetml/2006/main" count="102" uniqueCount="63">
  <si>
    <t>基本参数</t>
    <phoneticPr fontId="1" type="noConversion"/>
  </si>
  <si>
    <t>弯扭梁的尺寸和基本参数</t>
    <phoneticPr fontId="1" type="noConversion"/>
  </si>
  <si>
    <r>
      <t>计算长度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L</t>
    </r>
    <r>
      <rPr>
        <sz val="11"/>
        <color theme="1"/>
        <rFont val="Times New Roman"/>
        <family val="1"/>
      </rPr>
      <t>/mm</t>
    </r>
    <phoneticPr fontId="1" type="noConversion"/>
  </si>
  <si>
    <r>
      <t>外径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D</t>
    </r>
    <r>
      <rPr>
        <sz val="11"/>
        <color theme="1"/>
        <rFont val="Times New Roman"/>
        <family val="1"/>
      </rPr>
      <t>/mm</t>
    </r>
    <phoneticPr fontId="1" type="noConversion"/>
  </si>
  <si>
    <r>
      <t xml:space="preserve">内径 </t>
    </r>
    <r>
      <rPr>
        <i/>
        <sz val="11"/>
        <color theme="1"/>
        <rFont val="Times New Roman"/>
        <family val="1"/>
      </rPr>
      <t>d</t>
    </r>
    <r>
      <rPr>
        <sz val="11"/>
        <color theme="1"/>
        <rFont val="Times New Roman"/>
        <family val="1"/>
      </rPr>
      <t>/mm</t>
    </r>
    <phoneticPr fontId="1" type="noConversion"/>
  </si>
  <si>
    <r>
      <t xml:space="preserve">扇臂长度 </t>
    </r>
    <r>
      <rPr>
        <i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1"/>
      </rPr>
      <t>/mm</t>
    </r>
    <phoneticPr fontId="1" type="noConversion"/>
  </si>
  <si>
    <r>
      <t xml:space="preserve">杨氏模量 </t>
    </r>
    <r>
      <rPr>
        <i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/GPa</t>
    </r>
    <phoneticPr fontId="1" type="noConversion"/>
  </si>
  <si>
    <r>
      <t xml:space="preserve">泊松比 </t>
    </r>
    <r>
      <rPr>
        <i/>
        <sz val="11"/>
        <color theme="1"/>
        <rFont val="等线"/>
        <family val="3"/>
        <charset val="134"/>
      </rPr>
      <t>μ</t>
    </r>
    <phoneticPr fontId="1" type="noConversion"/>
  </si>
  <si>
    <t>数据记录</t>
    <phoneticPr fontId="1" type="noConversion"/>
  </si>
  <si>
    <r>
      <rPr>
        <sz val="12"/>
        <color theme="1"/>
        <rFont val="Times New Roman"/>
        <family val="1"/>
      </rPr>
      <t>B</t>
    </r>
    <r>
      <rPr>
        <sz val="12"/>
        <color theme="1"/>
        <rFont val="等线"/>
        <family val="3"/>
        <charset val="134"/>
        <scheme val="minor"/>
      </rPr>
      <t>点处的应变花的数据记录</t>
    </r>
    <phoneticPr fontId="1" type="noConversion"/>
  </si>
  <si>
    <r>
      <rPr>
        <sz val="11"/>
        <color theme="1"/>
        <rFont val="Times New Roman"/>
        <family val="1"/>
      </rPr>
      <t>B</t>
    </r>
    <r>
      <rPr>
        <sz val="11"/>
        <color theme="1"/>
        <rFont val="等线"/>
        <family val="3"/>
        <charset val="134"/>
        <scheme val="minor"/>
      </rPr>
      <t>点</t>
    </r>
    <phoneticPr fontId="1" type="noConversion"/>
  </si>
  <si>
    <r>
      <t>-45°
(R</t>
    </r>
    <r>
      <rPr>
        <sz val="8"/>
        <color theme="1"/>
        <rFont val="Times New Roman"/>
        <family val="1"/>
      </rPr>
      <t>1</t>
    </r>
    <r>
      <rPr>
        <sz val="11"/>
        <color theme="1"/>
        <rFont val="Times New Roman"/>
        <family val="1"/>
      </rPr>
      <t>)</t>
    </r>
    <phoneticPr fontId="1" type="noConversion"/>
  </si>
  <si>
    <r>
      <t>0°
(R</t>
    </r>
    <r>
      <rPr>
        <sz val="8"/>
        <color theme="1"/>
        <rFont val="Times New Roman"/>
        <family val="1"/>
      </rPr>
      <t>2)</t>
    </r>
    <phoneticPr fontId="1" type="noConversion"/>
  </si>
  <si>
    <r>
      <t>45°
(R</t>
    </r>
    <r>
      <rPr>
        <sz val="8"/>
        <color theme="1"/>
        <rFont val="Times New Roman"/>
        <family val="1"/>
      </rPr>
      <t>3)</t>
    </r>
    <phoneticPr fontId="1" type="noConversion"/>
  </si>
  <si>
    <t xml:space="preserve">                                           读数应变
载荷</t>
    <phoneticPr fontId="1" type="noConversion"/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</si>
  <si>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(N)</t>
    </r>
    <phoneticPr fontId="1" type="noConversion"/>
  </si>
  <si>
    <r>
      <rPr>
        <sz val="11"/>
        <color theme="1"/>
        <rFont val="Segoe UI Symbol"/>
        <family val="2"/>
      </rPr>
      <t>△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(N)</t>
    </r>
    <phoneticPr fontId="1" type="noConversion"/>
  </si>
  <si>
    <r>
      <rPr>
        <i/>
        <sz val="11"/>
        <color theme="1"/>
        <rFont val="Times New Roman"/>
        <family val="1"/>
      </rPr>
      <t>ε</t>
    </r>
    <r>
      <rPr>
        <sz val="11"/>
        <color theme="1"/>
        <rFont val="Times New Roman"/>
        <family val="1"/>
      </rPr>
      <t>(με)</t>
    </r>
    <phoneticPr fontId="1" type="noConversion"/>
  </si>
  <si>
    <r>
      <rPr>
        <sz val="11"/>
        <color theme="1"/>
        <rFont val="Segoe UI Symbol"/>
        <family val="1"/>
      </rPr>
      <t>△</t>
    </r>
    <r>
      <rPr>
        <i/>
        <sz val="11"/>
        <color theme="1"/>
        <rFont val="Times New Roman"/>
        <family val="1"/>
      </rPr>
      <t>ε</t>
    </r>
    <r>
      <rPr>
        <sz val="11"/>
        <color theme="1"/>
        <rFont val="Times New Roman"/>
        <family val="1"/>
      </rPr>
      <t>(με)</t>
    </r>
    <phoneticPr fontId="1" type="noConversion"/>
  </si>
  <si>
    <r>
      <rPr>
        <sz val="11"/>
        <color theme="1"/>
        <rFont val="Segoe UI Symbol"/>
        <family val="1"/>
      </rPr>
      <t>△</t>
    </r>
    <r>
      <rPr>
        <i/>
        <sz val="11"/>
        <color theme="1"/>
        <rFont val="Times New Roman"/>
        <family val="1"/>
      </rPr>
      <t>ε</t>
    </r>
    <r>
      <rPr>
        <sz val="8"/>
        <color theme="1"/>
        <rFont val="宋体"/>
        <family val="3"/>
        <charset val="134"/>
      </rPr>
      <t>平均</t>
    </r>
    <r>
      <rPr>
        <sz val="11"/>
        <color theme="1"/>
        <rFont val="Times New Roman"/>
        <family val="1"/>
      </rPr>
      <t>(με)</t>
    </r>
    <phoneticPr fontId="1" type="noConversion"/>
  </si>
  <si>
    <t>实验结果</t>
    <phoneticPr fontId="1" type="noConversion"/>
  </si>
  <si>
    <r>
      <rPr>
        <sz val="12"/>
        <color theme="1"/>
        <rFont val="Times New Roman"/>
        <family val="1"/>
      </rPr>
      <t>B</t>
    </r>
    <r>
      <rPr>
        <sz val="12"/>
        <color theme="1"/>
        <rFont val="等线"/>
        <family val="3"/>
        <charset val="134"/>
        <scheme val="minor"/>
      </rPr>
      <t>点处的主应力和方向</t>
    </r>
    <phoneticPr fontId="1" type="noConversion"/>
  </si>
  <si>
    <t>主应力</t>
    <phoneticPr fontId="1" type="noConversion"/>
  </si>
  <si>
    <t>方向角</t>
    <phoneticPr fontId="1" type="noConversion"/>
  </si>
  <si>
    <r>
      <rPr>
        <sz val="14"/>
        <color theme="1"/>
        <rFont val="Times New Roman"/>
        <family val="1"/>
      </rPr>
      <t>tg</t>
    </r>
    <r>
      <rPr>
        <sz val="12"/>
        <color theme="1"/>
        <rFont val="Times New Roman"/>
        <family val="1"/>
      </rPr>
      <t>2</t>
    </r>
    <r>
      <rPr>
        <sz val="14"/>
        <color theme="1"/>
        <rFont val="Times New Roman"/>
        <family val="1"/>
      </rPr>
      <t>α</t>
    </r>
    <r>
      <rPr>
        <sz val="8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</si>
  <si>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Times New Roman"/>
        <family val="1"/>
      </rPr>
      <t>σ</t>
    </r>
    <r>
      <rPr>
        <sz val="8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/M</t>
    </r>
    <r>
      <rPr>
        <sz val="12"/>
        <color theme="1"/>
        <rFont val="宋体"/>
        <family val="1"/>
        <charset val="134"/>
      </rPr>
      <t>P</t>
    </r>
    <r>
      <rPr>
        <sz val="12"/>
        <color theme="1"/>
        <rFont val="Times New Roman"/>
        <family val="1"/>
      </rPr>
      <t>a</t>
    </r>
    <phoneticPr fontId="1" type="noConversion"/>
  </si>
  <si>
    <r>
      <rPr>
        <sz val="14"/>
        <color theme="1"/>
        <rFont val="Times New Roman"/>
        <family val="1"/>
      </rPr>
      <t>σ</t>
    </r>
    <r>
      <rPr>
        <sz val="8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/MPa</t>
    </r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</si>
  <si>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</si>
  <si>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</si>
  <si>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</si>
  <si>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试验测得</t>
    <phoneticPr fontId="1" type="noConversion"/>
  </si>
  <si>
    <t>理论应力</t>
    <phoneticPr fontId="1" type="noConversion"/>
  </si>
  <si>
    <r>
      <t>σ</t>
    </r>
    <r>
      <rPr>
        <i/>
        <sz val="9"/>
        <color theme="1"/>
        <rFont val="Times New Roman"/>
        <family val="1"/>
      </rPr>
      <t>x</t>
    </r>
    <phoneticPr fontId="1" type="noConversion"/>
  </si>
  <si>
    <r>
      <t>σ</t>
    </r>
    <r>
      <rPr>
        <i/>
        <sz val="9"/>
        <color theme="1"/>
        <rFont val="Times New Roman"/>
        <family val="1"/>
      </rPr>
      <t>y</t>
    </r>
    <phoneticPr fontId="1" type="noConversion"/>
  </si>
  <si>
    <t>τ</t>
  </si>
  <si>
    <r>
      <t xml:space="preserve">抗弯扭截面系数 </t>
    </r>
    <r>
      <rPr>
        <i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/mm</t>
    </r>
    <r>
      <rPr>
        <sz val="11"/>
        <color theme="1"/>
        <rFont val="等线"/>
        <family val="1"/>
        <charset val="134"/>
      </rPr>
      <t>³</t>
    </r>
    <phoneticPr fontId="1" type="noConversion"/>
  </si>
  <si>
    <r>
      <t xml:space="preserve">载荷变化量 </t>
    </r>
    <r>
      <rPr>
        <sz val="11"/>
        <color theme="1"/>
        <rFont val="等线"/>
        <family val="2"/>
      </rPr>
      <t>△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/N</t>
    </r>
    <phoneticPr fontId="1" type="noConversion"/>
  </si>
  <si>
    <t>μ</t>
    <phoneticPr fontId="1" type="noConversion"/>
  </si>
  <si>
    <t>Pa</t>
    <phoneticPr fontId="1" type="noConversion"/>
  </si>
  <si>
    <t>rad</t>
    <phoneticPr fontId="1" type="noConversion"/>
  </si>
  <si>
    <t>数据处理</t>
    <phoneticPr fontId="1" type="noConversion"/>
  </si>
  <si>
    <r>
      <t>实测时的</t>
    </r>
    <r>
      <rPr>
        <i/>
        <sz val="12"/>
        <color theme="1"/>
        <rFont val="Times New Roman"/>
        <family val="1"/>
      </rPr>
      <t>B</t>
    </r>
    <r>
      <rPr>
        <sz val="12"/>
        <color theme="1"/>
        <rFont val="等线"/>
        <family val="1"/>
        <charset val="134"/>
      </rPr>
      <t>点主应力和主方向</t>
    </r>
    <phoneticPr fontId="1" type="noConversion"/>
  </si>
  <si>
    <r>
      <t>实测时的</t>
    </r>
    <r>
      <rPr>
        <i/>
        <sz val="12"/>
        <color theme="1"/>
        <rFont val="Times New Roman"/>
        <family val="1"/>
      </rPr>
      <t>B</t>
    </r>
    <r>
      <rPr>
        <sz val="12"/>
        <color theme="1"/>
        <rFont val="等线"/>
        <family val="1"/>
        <charset val="134"/>
      </rPr>
      <t>点弯矩和扭矩大小</t>
    </r>
    <phoneticPr fontId="1" type="noConversion"/>
  </si>
  <si>
    <r>
      <t xml:space="preserve">抗扭截面系数 </t>
    </r>
    <r>
      <rPr>
        <i/>
        <sz val="11"/>
        <color theme="1"/>
        <rFont val="Times New Roman"/>
        <family val="1"/>
      </rPr>
      <t>W</t>
    </r>
    <r>
      <rPr>
        <i/>
        <sz val="9"/>
        <color theme="1"/>
        <rFont val="Times New Roman"/>
        <family val="1"/>
      </rPr>
      <t>t</t>
    </r>
    <r>
      <rPr>
        <sz val="11"/>
        <color theme="1"/>
        <rFont val="Times New Roman"/>
        <family val="1"/>
      </rPr>
      <t>/mm</t>
    </r>
    <r>
      <rPr>
        <sz val="11"/>
        <color theme="1"/>
        <rFont val="等线"/>
        <family val="1"/>
        <charset val="134"/>
      </rPr>
      <t>³</t>
    </r>
    <phoneticPr fontId="1" type="noConversion"/>
  </si>
  <si>
    <t>理论计算</t>
    <phoneticPr fontId="1" type="noConversion"/>
  </si>
  <si>
    <r>
      <rPr>
        <b/>
        <i/>
        <sz val="11"/>
        <color theme="1"/>
        <rFont val="Times New Roman"/>
        <family val="1"/>
      </rPr>
      <t>N</t>
    </r>
    <r>
      <rPr>
        <b/>
        <i/>
        <sz val="11"/>
        <color theme="1"/>
        <rFont val="等线"/>
        <family val="1"/>
        <charset val="134"/>
      </rPr>
      <t>·</t>
    </r>
    <r>
      <rPr>
        <b/>
        <i/>
        <sz val="11"/>
        <color theme="1"/>
        <rFont val="Times New Roman"/>
        <family val="1"/>
      </rPr>
      <t>m</t>
    </r>
    <phoneticPr fontId="1" type="noConversion"/>
  </si>
  <si>
    <t xml:space="preserve">                                           读数应变
实际载荷</t>
    <phoneticPr fontId="1" type="noConversion"/>
  </si>
  <si>
    <r>
      <t xml:space="preserve">加载弯矩 </t>
    </r>
    <r>
      <rPr>
        <i/>
        <sz val="11"/>
        <color theme="1"/>
        <rFont val="Times New Roman"/>
        <family val="1"/>
      </rPr>
      <t>M</t>
    </r>
    <r>
      <rPr>
        <i/>
        <sz val="8"/>
        <color theme="1"/>
        <rFont val="Times New Roman"/>
        <family val="1"/>
      </rPr>
      <t>w</t>
    </r>
    <r>
      <rPr>
        <i/>
        <sz val="11"/>
        <color theme="1"/>
        <rFont val="Times New Roman"/>
        <family val="1"/>
      </rPr>
      <t>'</t>
    </r>
    <phoneticPr fontId="1" type="noConversion"/>
  </si>
  <si>
    <r>
      <t xml:space="preserve">加载扭矩 </t>
    </r>
    <r>
      <rPr>
        <i/>
        <sz val="11"/>
        <color theme="1"/>
        <rFont val="Times New Roman"/>
        <family val="1"/>
      </rPr>
      <t>M</t>
    </r>
    <r>
      <rPr>
        <i/>
        <sz val="8"/>
        <color theme="1"/>
        <rFont val="Times New Roman"/>
        <family val="1"/>
      </rPr>
      <t>n</t>
    </r>
    <r>
      <rPr>
        <i/>
        <sz val="11"/>
        <color theme="1"/>
        <rFont val="Times New Roman"/>
        <family val="1"/>
      </rPr>
      <t>'</t>
    </r>
    <phoneticPr fontId="1" type="noConversion"/>
  </si>
  <si>
    <r>
      <rPr>
        <i/>
        <sz val="16"/>
        <color theme="1"/>
        <rFont val="Times New Roman"/>
        <family val="1"/>
      </rPr>
      <t>σ</t>
    </r>
    <r>
      <rPr>
        <i/>
        <sz val="9"/>
        <color theme="1"/>
        <rFont val="Times New Roman"/>
        <family val="1"/>
      </rPr>
      <t>1</t>
    </r>
    <phoneticPr fontId="1" type="noConversion"/>
  </si>
  <si>
    <r>
      <rPr>
        <i/>
        <sz val="16"/>
        <color theme="1"/>
        <rFont val="Times New Roman"/>
        <family val="1"/>
      </rPr>
      <t>σ</t>
    </r>
    <r>
      <rPr>
        <i/>
        <sz val="9"/>
        <color theme="1"/>
        <rFont val="Times New Roman"/>
        <family val="1"/>
      </rPr>
      <t>3</t>
    </r>
    <phoneticPr fontId="1" type="noConversion"/>
  </si>
  <si>
    <r>
      <rPr>
        <i/>
        <sz val="16"/>
        <color theme="1"/>
        <rFont val="Times New Roman"/>
        <family val="1"/>
      </rPr>
      <t>σ</t>
    </r>
    <r>
      <rPr>
        <i/>
        <sz val="11"/>
        <color theme="1"/>
        <rFont val="Times New Roman"/>
        <family val="1"/>
      </rPr>
      <t>w</t>
    </r>
    <phoneticPr fontId="1" type="noConversion"/>
  </si>
  <si>
    <r>
      <rPr>
        <i/>
        <sz val="16"/>
        <color theme="1"/>
        <rFont val="Times New Roman"/>
        <family val="1"/>
      </rPr>
      <t>τ</t>
    </r>
    <r>
      <rPr>
        <i/>
        <sz val="11"/>
        <color theme="1"/>
        <rFont val="Times New Roman"/>
        <family val="1"/>
      </rPr>
      <t>n</t>
    </r>
    <phoneticPr fontId="1" type="noConversion"/>
  </si>
  <si>
    <r>
      <t xml:space="preserve">抗弯截面系数 </t>
    </r>
    <r>
      <rPr>
        <i/>
        <sz val="11"/>
        <color theme="1"/>
        <rFont val="Times New Roman"/>
        <family val="1"/>
      </rPr>
      <t>W</t>
    </r>
    <r>
      <rPr>
        <i/>
        <sz val="9"/>
        <color theme="1"/>
        <rFont val="Times New Roman"/>
        <family val="1"/>
      </rPr>
      <t>z</t>
    </r>
    <r>
      <rPr>
        <sz val="11"/>
        <color theme="1"/>
        <rFont val="Times New Roman"/>
        <family val="1"/>
      </rPr>
      <t>/mm</t>
    </r>
    <r>
      <rPr>
        <sz val="11"/>
        <color theme="1"/>
        <rFont val="等线"/>
        <family val="1"/>
        <charset val="134"/>
      </rPr>
      <t>³</t>
    </r>
    <phoneticPr fontId="1" type="noConversion"/>
  </si>
  <si>
    <t>α</t>
  </si>
  <si>
    <t>项目</t>
  </si>
  <si>
    <t>实际值</t>
  </si>
  <si>
    <t>理论值</t>
  </si>
  <si>
    <t>误差</t>
  </si>
  <si>
    <r>
      <t xml:space="preserve"> / N</t>
    </r>
    <r>
      <rPr>
        <sz val="14"/>
        <color theme="1"/>
        <rFont val="方正仿宋_GBK"/>
        <family val="4"/>
        <charset val="134"/>
      </rPr>
      <t>·</t>
    </r>
    <r>
      <rPr>
        <sz val="14"/>
        <color theme="1"/>
        <rFont val="Times New Roman"/>
        <family val="1"/>
      </rPr>
      <t>m</t>
    </r>
  </si>
  <si>
    <t xml:space="preserve"> / Pa</t>
  </si>
  <si>
    <t xml:space="preserve"> / rad</t>
  </si>
  <si>
    <r>
      <t xml:space="preserve"> / N</t>
    </r>
    <r>
      <rPr>
        <sz val="14"/>
        <color theme="1"/>
        <rFont val="Times New Roman"/>
        <family val="4"/>
      </rPr>
      <t>·</t>
    </r>
    <r>
      <rPr>
        <sz val="14"/>
        <color theme="1"/>
        <rFont val="Times New Roman"/>
        <family val="1"/>
      </rPr>
      <t>m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</si>
</sst>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0000000000_ "/>
  </numFmts>
  <fonts count="3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theme="1"/>
      <name val="等线"/>
      <family val="3"/>
      <charset val="134"/>
    </font>
    <font>
      <sz val="12"/>
      <color theme="1"/>
      <name val="Times New Roman"/>
      <family val="1"/>
    </font>
    <font>
      <sz val="12"/>
      <color theme="1"/>
      <name val="等线"/>
      <family val="1"/>
      <charset val="134"/>
      <scheme val="minor"/>
    </font>
    <font>
      <sz val="11"/>
      <color theme="1"/>
      <name val="等线"/>
      <family val="1"/>
      <scheme val="minor"/>
    </font>
    <font>
      <sz val="8"/>
      <color theme="1"/>
      <name val="Times New Roman"/>
      <family val="1"/>
    </font>
    <font>
      <sz val="14"/>
      <color theme="1"/>
      <name val="等线"/>
      <family val="3"/>
      <charset val="134"/>
      <scheme val="minor"/>
    </font>
    <font>
      <sz val="11"/>
      <color theme="1"/>
      <name val="Segoe UI Symbol"/>
      <family val="1"/>
    </font>
    <font>
      <sz val="11"/>
      <color theme="1"/>
      <name val="Segoe UI Symbol"/>
      <family val="2"/>
    </font>
    <font>
      <sz val="11"/>
      <color theme="1"/>
      <name val="Times New Roman"/>
      <family val="2"/>
    </font>
    <font>
      <sz val="8"/>
      <color theme="1"/>
      <name val="宋体"/>
      <family val="3"/>
      <charset val="134"/>
    </font>
    <font>
      <sz val="14"/>
      <color theme="1"/>
      <name val="Times New Roman"/>
      <family val="1"/>
    </font>
    <font>
      <sz val="12"/>
      <color theme="1"/>
      <name val="宋体"/>
      <family val="1"/>
      <charset val="134"/>
    </font>
    <font>
      <i/>
      <sz val="9"/>
      <color theme="1"/>
      <name val="Times New Roman"/>
      <family val="1"/>
    </font>
    <font>
      <sz val="11"/>
      <color theme="1"/>
      <name val="等线"/>
      <family val="1"/>
      <charset val="134"/>
    </font>
    <font>
      <sz val="11"/>
      <color theme="1"/>
      <name val="等线"/>
      <family val="2"/>
    </font>
    <font>
      <sz val="12"/>
      <color theme="1"/>
      <name val="等线"/>
      <family val="1"/>
      <charset val="134"/>
    </font>
    <font>
      <b/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1"/>
      <color theme="1"/>
      <name val="等线"/>
      <family val="1"/>
    </font>
    <font>
      <b/>
      <i/>
      <sz val="11"/>
      <color theme="1"/>
      <name val="等线"/>
      <family val="1"/>
      <charset val="134"/>
    </font>
    <font>
      <i/>
      <sz val="8"/>
      <color theme="1"/>
      <name val="Times New Roman"/>
      <family val="1"/>
    </font>
    <font>
      <i/>
      <sz val="16"/>
      <color theme="1"/>
      <name val="Times New Roman"/>
      <family val="1"/>
    </font>
    <font>
      <b/>
      <sz val="14"/>
      <color rgb="FFFFFFFF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14"/>
      <color rgb="FF000000"/>
      <name val="Times New Roman"/>
      <family val="1"/>
    </font>
    <font>
      <sz val="14"/>
      <color theme="1"/>
      <name val="Times New Roman"/>
      <family val="4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472C4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auto="1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5" fillId="15" borderId="3" xfId="0" quotePrefix="1" applyFont="1" applyFill="1" applyBorder="1" applyAlignment="1">
      <alignment horizontal="center" vertical="center" wrapText="1"/>
    </xf>
    <xf numFmtId="0" fontId="5" fillId="15" borderId="0" xfId="0" applyFont="1" applyFill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5" fillId="15" borderId="0" xfId="0" quotePrefix="1" applyFont="1" applyFill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12" fillId="14" borderId="14" xfId="0" applyFont="1" applyFill="1" applyBorder="1" applyAlignment="1">
      <alignment horizontal="left" vertical="center" wrapText="1"/>
    </xf>
    <xf numFmtId="0" fontId="12" fillId="14" borderId="15" xfId="0" applyFont="1" applyFill="1" applyBorder="1" applyAlignment="1">
      <alignment horizontal="left" vertical="center" wrapText="1"/>
    </xf>
    <xf numFmtId="0" fontId="12" fillId="14" borderId="13" xfId="0" applyFont="1" applyFill="1" applyBorder="1" applyAlignment="1">
      <alignment horizontal="left" vertical="center" wrapText="1"/>
    </xf>
    <xf numFmtId="0" fontId="12" fillId="14" borderId="2" xfId="0" applyFont="1" applyFill="1" applyBorder="1" applyAlignment="1">
      <alignment horizontal="left" vertical="center" wrapText="1"/>
    </xf>
    <xf numFmtId="0" fontId="12" fillId="14" borderId="16" xfId="0" applyFont="1" applyFill="1" applyBorder="1" applyAlignment="1">
      <alignment horizontal="left" vertical="center" wrapText="1"/>
    </xf>
    <xf numFmtId="0" fontId="12" fillId="14" borderId="17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2" fillId="7" borderId="14" xfId="0" applyFont="1" applyFill="1" applyBorder="1" applyAlignment="1">
      <alignment horizontal="left" vertical="center" wrapText="1"/>
    </xf>
    <xf numFmtId="0" fontId="12" fillId="7" borderId="15" xfId="0" applyFont="1" applyFill="1" applyBorder="1" applyAlignment="1">
      <alignment horizontal="left" vertical="center" wrapText="1"/>
    </xf>
    <xf numFmtId="0" fontId="12" fillId="7" borderId="13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7" borderId="16" xfId="0" applyFont="1" applyFill="1" applyBorder="1" applyAlignment="1">
      <alignment horizontal="left" vertical="center" wrapText="1"/>
    </xf>
    <xf numFmtId="0" fontId="12" fillId="7" borderId="17" xfId="0" applyFont="1" applyFill="1" applyBorder="1" applyAlignment="1">
      <alignment horizontal="left" vertical="center" wrapText="1"/>
    </xf>
    <xf numFmtId="0" fontId="10" fillId="7" borderId="1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5" fillId="8" borderId="3" xfId="0" quotePrefix="1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0" xfId="0" quotePrefix="1" applyFont="1" applyFill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76" fontId="5" fillId="5" borderId="0" xfId="0" applyNumberFormat="1" applyFont="1" applyFill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9" fillId="16" borderId="18" xfId="0" applyFont="1" applyFill="1" applyBorder="1" applyAlignment="1">
      <alignment horizontal="center" vertical="center" wrapText="1"/>
    </xf>
    <xf numFmtId="0" fontId="29" fillId="16" borderId="19" xfId="0" applyFont="1" applyFill="1" applyBorder="1" applyAlignment="1">
      <alignment horizontal="center" vertical="center" wrapText="1"/>
    </xf>
    <xf numFmtId="0" fontId="29" fillId="16" borderId="20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0" fontId="17" fillId="0" borderId="22" xfId="0" applyNumberFormat="1" applyFont="1" applyBorder="1" applyAlignment="1">
      <alignment horizontal="center" vertical="center" wrapText="1"/>
    </xf>
    <xf numFmtId="0" fontId="31" fillId="15" borderId="21" xfId="0" applyFont="1" applyFill="1" applyBorder="1" applyAlignment="1">
      <alignment horizontal="center" vertical="center" wrapText="1"/>
    </xf>
    <xf numFmtId="0" fontId="31" fillId="15" borderId="22" xfId="0" applyFont="1" applyFill="1" applyBorder="1" applyAlignment="1">
      <alignment horizontal="center" vertical="center" wrapText="1"/>
    </xf>
    <xf numFmtId="10" fontId="17" fillId="15" borderId="2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181708</xdr:colOff>
      <xdr:row>52</xdr:row>
      <xdr:rowOff>0</xdr:rowOff>
    </xdr:from>
    <xdr:to>
      <xdr:col>0</xdr:col>
      <xdr:colOff>440788</xdr:colOff>
      <xdr:row>52</xdr:row>
      <xdr:rowOff>205740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77B67FBA-58C5-648A-2BD1-7B09EE34F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08" y="13106400"/>
          <a:ext cx="259080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169985</xdr:colOff>
      <xdr:row>53</xdr:row>
      <xdr:rowOff>11723</xdr:rowOff>
    </xdr:from>
    <xdr:to>
      <xdr:col>0</xdr:col>
      <xdr:colOff>406205</xdr:colOff>
      <xdr:row>53</xdr:row>
      <xdr:rowOff>217463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C3A54733-22FD-97EA-BBE7-41B0BDCEA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85" y="13370169"/>
          <a:ext cx="236220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187569</xdr:colOff>
      <xdr:row>54</xdr:row>
      <xdr:rowOff>11723</xdr:rowOff>
    </xdr:from>
    <xdr:to>
      <xdr:col>0</xdr:col>
      <xdr:colOff>355209</xdr:colOff>
      <xdr:row>54</xdr:row>
      <xdr:rowOff>217463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173DD46C-4ECC-EC16-E03F-C07347329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69" y="13622215"/>
          <a:ext cx="167640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181708</xdr:colOff>
      <xdr:row>55</xdr:row>
      <xdr:rowOff>5861</xdr:rowOff>
    </xdr:from>
    <xdr:to>
      <xdr:col>0</xdr:col>
      <xdr:colOff>356968</xdr:colOff>
      <xdr:row>55</xdr:row>
      <xdr:rowOff>211601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79103DCE-C629-1D5A-4C77-FCD6DB851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08" y="13868399"/>
          <a:ext cx="175260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199292</xdr:colOff>
      <xdr:row>56</xdr:row>
      <xdr:rowOff>11723</xdr:rowOff>
    </xdr:from>
    <xdr:to>
      <xdr:col>0</xdr:col>
      <xdr:colOff>313592</xdr:colOff>
      <xdr:row>56</xdr:row>
      <xdr:rowOff>217463</xdr:rowOff>
    </xdr:to>
    <xdr:pic>
      <xdr:nvPicPr>
        <xdr:cNvPr id="26" name="图片 25">
          <a:extLst>
            <a:ext uri="{FF2B5EF4-FFF2-40B4-BE49-F238E27FC236}">
              <a16:creationId xmlns:a16="http://schemas.microsoft.com/office/drawing/2014/main" id="{D8C07541-FE9F-BA1D-073F-E0498B85D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92" y="14126308"/>
          <a:ext cx="114300" cy="205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"/>
  <sheetViews>
    <sheetView tabSelected="1" topLeftCell="A49" zoomScale="130" zoomScaleNormal="130" workbookViewId="0">
      <selection activeCell="E56" sqref="E56"/>
    </sheetView>
  </sheetViews>
  <sheetFormatPr defaultRowHeight="13.8" x14ac:dyDescent="0.25"/>
  <cols>
    <col min="1" max="26" width="20.77734375" style="2" customWidth="1"/>
    <col min="27" max="16384" width="8.88671875" style="2"/>
  </cols>
  <sheetData>
    <row r="1" spans="1:8" ht="19.95" customHeight="1" x14ac:dyDescent="0.25">
      <c r="A1" s="1" t="s">
        <v>0</v>
      </c>
      <c r="B1" s="22" t="s">
        <v>1</v>
      </c>
      <c r="C1" s="22"/>
      <c r="D1" s="22"/>
    </row>
    <row r="2" spans="1:8" ht="19.95" customHeight="1" x14ac:dyDescent="0.25"/>
    <row r="3" spans="1:8" ht="19.95" customHeight="1" x14ac:dyDescent="0.25">
      <c r="A3" s="3" t="s">
        <v>2</v>
      </c>
      <c r="B3" s="4">
        <v>200</v>
      </c>
      <c r="C3" s="3" t="s">
        <v>3</v>
      </c>
      <c r="D3" s="4">
        <v>40</v>
      </c>
      <c r="E3" s="3" t="s">
        <v>4</v>
      </c>
      <c r="F3" s="4">
        <v>34</v>
      </c>
      <c r="G3" s="3" t="s">
        <v>43</v>
      </c>
      <c r="H3" s="4">
        <f>((PI()*(D3)^4)/16)*(1-(F3/D3)^4)</f>
        <v>240265.86455389386</v>
      </c>
    </row>
    <row r="4" spans="1:8" ht="19.95" customHeight="1" x14ac:dyDescent="0.25">
      <c r="A4" s="3" t="s">
        <v>5</v>
      </c>
      <c r="B4" s="4">
        <v>170</v>
      </c>
      <c r="C4" s="3" t="s">
        <v>6</v>
      </c>
      <c r="D4" s="4">
        <v>72</v>
      </c>
      <c r="E4" s="3" t="s">
        <v>7</v>
      </c>
      <c r="F4" s="4">
        <v>0.33</v>
      </c>
      <c r="G4" s="3" t="s">
        <v>53</v>
      </c>
      <c r="H4" s="4">
        <f>((PI()*(D3)^4)/32)*(1-(F3/D3)^4)</f>
        <v>120132.93227694693</v>
      </c>
    </row>
    <row r="5" spans="1:8" ht="19.95" customHeight="1" x14ac:dyDescent="0.25">
      <c r="A5" s="3" t="s">
        <v>36</v>
      </c>
      <c r="B5" s="4">
        <f>AVERAGE(B14,B16,B18)</f>
        <v>98</v>
      </c>
    </row>
    <row r="6" spans="1:8" ht="19.95" customHeight="1" x14ac:dyDescent="0.25"/>
    <row r="7" spans="1:8" ht="19.95" customHeight="1" x14ac:dyDescent="0.25">
      <c r="A7" s="1" t="s">
        <v>8</v>
      </c>
      <c r="B7" s="27" t="s">
        <v>9</v>
      </c>
      <c r="C7" s="22"/>
      <c r="D7" s="22"/>
    </row>
    <row r="8" spans="1:8" ht="19.95" customHeight="1" x14ac:dyDescent="0.25"/>
    <row r="9" spans="1:8" ht="19.95" customHeight="1" x14ac:dyDescent="0.25">
      <c r="A9" s="38" t="s">
        <v>46</v>
      </c>
      <c r="B9" s="39"/>
      <c r="C9" s="28" t="s">
        <v>10</v>
      </c>
      <c r="D9" s="29"/>
      <c r="E9" s="29"/>
      <c r="F9" s="29"/>
      <c r="G9" s="29"/>
      <c r="H9" s="30"/>
    </row>
    <row r="10" spans="1:8" ht="19.95" customHeight="1" x14ac:dyDescent="0.25">
      <c r="A10" s="40"/>
      <c r="B10" s="41"/>
      <c r="C10" s="31" t="s">
        <v>11</v>
      </c>
      <c r="D10" s="32"/>
      <c r="E10" s="35" t="s">
        <v>12</v>
      </c>
      <c r="F10" s="32"/>
      <c r="G10" s="35" t="s">
        <v>13</v>
      </c>
      <c r="H10" s="36"/>
    </row>
    <row r="11" spans="1:8" ht="19.95" customHeight="1" x14ac:dyDescent="0.25">
      <c r="A11" s="42"/>
      <c r="B11" s="43"/>
      <c r="C11" s="33"/>
      <c r="D11" s="34"/>
      <c r="E11" s="34"/>
      <c r="F11" s="34"/>
      <c r="G11" s="34"/>
      <c r="H11" s="37"/>
    </row>
    <row r="12" spans="1:8" ht="19.95" customHeight="1" x14ac:dyDescent="0.25">
      <c r="A12" s="11" t="s">
        <v>15</v>
      </c>
      <c r="B12" s="10" t="s">
        <v>16</v>
      </c>
      <c r="C12" s="11" t="s">
        <v>17</v>
      </c>
      <c r="D12" s="9" t="s">
        <v>18</v>
      </c>
      <c r="E12" s="9" t="s">
        <v>17</v>
      </c>
      <c r="F12" s="9" t="s">
        <v>18</v>
      </c>
      <c r="G12" s="9" t="s">
        <v>17</v>
      </c>
      <c r="H12" s="12" t="s">
        <v>18</v>
      </c>
    </row>
    <row r="13" spans="1:8" ht="19.95" customHeight="1" x14ac:dyDescent="0.25">
      <c r="A13" s="44">
        <v>98</v>
      </c>
      <c r="B13" s="19"/>
      <c r="C13" s="50">
        <v>-25</v>
      </c>
      <c r="D13" s="6"/>
      <c r="E13" s="52">
        <v>93</v>
      </c>
      <c r="F13" s="6"/>
      <c r="G13" s="52">
        <v>89</v>
      </c>
      <c r="H13" s="19"/>
    </row>
    <row r="14" spans="1:8" ht="19.95" customHeight="1" x14ac:dyDescent="0.25">
      <c r="A14" s="44"/>
      <c r="B14" s="46">
        <f>A15-A13</f>
        <v>98</v>
      </c>
      <c r="C14" s="50"/>
      <c r="D14" s="49">
        <f>C15-C13</f>
        <v>-26</v>
      </c>
      <c r="E14" s="52"/>
      <c r="F14" s="49">
        <f>E15-E13</f>
        <v>91</v>
      </c>
      <c r="G14" s="52"/>
      <c r="H14" s="53">
        <f>G15-G13</f>
        <v>86</v>
      </c>
    </row>
    <row r="15" spans="1:8" ht="19.95" customHeight="1" x14ac:dyDescent="0.25">
      <c r="A15" s="45">
        <v>196</v>
      </c>
      <c r="B15" s="46"/>
      <c r="C15" s="51">
        <v>-51</v>
      </c>
      <c r="D15" s="49"/>
      <c r="E15" s="26">
        <v>184</v>
      </c>
      <c r="F15" s="49"/>
      <c r="G15" s="26">
        <v>175</v>
      </c>
      <c r="H15" s="53"/>
    </row>
    <row r="16" spans="1:8" ht="19.95" customHeight="1" x14ac:dyDescent="0.25">
      <c r="A16" s="45"/>
      <c r="B16" s="47">
        <f>A17-A15</f>
        <v>98</v>
      </c>
      <c r="C16" s="51"/>
      <c r="D16" s="48">
        <f>C17-C15</f>
        <v>-24</v>
      </c>
      <c r="E16" s="26"/>
      <c r="F16" s="48">
        <f>E17-E15</f>
        <v>84</v>
      </c>
      <c r="G16" s="26"/>
      <c r="H16" s="54">
        <f>G17-G15</f>
        <v>81</v>
      </c>
    </row>
    <row r="17" spans="1:8" ht="19.95" customHeight="1" x14ac:dyDescent="0.25">
      <c r="A17" s="44">
        <v>294</v>
      </c>
      <c r="B17" s="47"/>
      <c r="C17" s="50">
        <v>-75</v>
      </c>
      <c r="D17" s="48"/>
      <c r="E17" s="52">
        <v>268</v>
      </c>
      <c r="F17" s="48"/>
      <c r="G17" s="52">
        <v>256</v>
      </c>
      <c r="H17" s="54"/>
    </row>
    <row r="18" spans="1:8" ht="19.95" customHeight="1" x14ac:dyDescent="0.25">
      <c r="A18" s="44"/>
      <c r="B18" s="46">
        <f>A19-A17</f>
        <v>98</v>
      </c>
      <c r="C18" s="50"/>
      <c r="D18" s="49">
        <f>C19-C17</f>
        <v>-25</v>
      </c>
      <c r="E18" s="52"/>
      <c r="F18" s="49">
        <f>E19-E17</f>
        <v>86</v>
      </c>
      <c r="G18" s="52"/>
      <c r="H18" s="53">
        <f>G19-G17</f>
        <v>82</v>
      </c>
    </row>
    <row r="19" spans="1:8" ht="19.95" customHeight="1" x14ac:dyDescent="0.25">
      <c r="A19" s="45">
        <v>392</v>
      </c>
      <c r="B19" s="46"/>
      <c r="C19" s="51">
        <v>-100</v>
      </c>
      <c r="D19" s="49"/>
      <c r="E19" s="26">
        <v>354</v>
      </c>
      <c r="F19" s="49"/>
      <c r="G19" s="26">
        <v>338</v>
      </c>
      <c r="H19" s="53"/>
    </row>
    <row r="20" spans="1:8" ht="19.95" customHeight="1" x14ac:dyDescent="0.25">
      <c r="A20" s="45"/>
      <c r="B20" s="19"/>
      <c r="C20" s="51"/>
      <c r="D20" s="6"/>
      <c r="E20" s="26"/>
      <c r="F20" s="6"/>
      <c r="G20" s="26"/>
      <c r="H20" s="19"/>
    </row>
    <row r="21" spans="1:8" ht="19.95" customHeight="1" x14ac:dyDescent="0.25">
      <c r="A21" s="55" t="s">
        <v>19</v>
      </c>
      <c r="B21" s="56"/>
      <c r="C21" s="55">
        <f>AVERAGE(D14,D16,D18)</f>
        <v>-25</v>
      </c>
      <c r="D21" s="57"/>
      <c r="E21" s="57">
        <f>AVERAGE(F14,F16,F18)</f>
        <v>87</v>
      </c>
      <c r="F21" s="57"/>
      <c r="G21" s="57">
        <f>AVERAGE(H14,H16,H18)</f>
        <v>83</v>
      </c>
      <c r="H21" s="56"/>
    </row>
    <row r="22" spans="1:8" ht="19.95" customHeight="1" x14ac:dyDescent="0.25"/>
    <row r="23" spans="1:8" ht="19.95" customHeight="1" x14ac:dyDescent="0.25">
      <c r="A23" s="1" t="s">
        <v>40</v>
      </c>
      <c r="B23" s="21" t="s">
        <v>41</v>
      </c>
      <c r="C23" s="22"/>
      <c r="D23" s="22"/>
    </row>
    <row r="24" spans="1:8" ht="19.95" customHeight="1" x14ac:dyDescent="0.25"/>
    <row r="25" spans="1:8" ht="19.95" customHeight="1" x14ac:dyDescent="0.25">
      <c r="A25" s="23" t="e" vm="1">
        <v>#VALUE!</v>
      </c>
      <c r="B25" s="23"/>
      <c r="C25" s="23"/>
      <c r="D25" s="25">
        <f>0.5*(C21+G21)+SQRT(0.5*((C21-E21)^2+(E21-G21)^2))</f>
        <v>108.2464510246358</v>
      </c>
      <c r="E25" s="23" t="e" vm="2">
        <v>#VALUE!</v>
      </c>
      <c r="F25" s="23"/>
      <c r="G25" s="25">
        <f>(D4/(1-F4^2))*(D25+F4*D27)*10^(3)</f>
        <v>7406451.3493754128</v>
      </c>
    </row>
    <row r="26" spans="1:8" ht="19.95" customHeight="1" x14ac:dyDescent="0.25">
      <c r="A26" s="23"/>
      <c r="B26" s="23"/>
      <c r="C26" s="23"/>
      <c r="D26" s="25"/>
      <c r="E26" s="23"/>
      <c r="F26" s="23"/>
      <c r="G26" s="25"/>
    </row>
    <row r="27" spans="1:8" ht="19.95" customHeight="1" x14ac:dyDescent="0.25">
      <c r="A27" s="23" t="e" vm="3">
        <v>#VALUE!</v>
      </c>
      <c r="B27" s="23"/>
      <c r="C27" s="23"/>
      <c r="D27" s="25">
        <f>0.5*(C21+G21)-SQRT(0.5*((C21-E21)^2+(E21-G21)^2))</f>
        <v>-50.246451024635803</v>
      </c>
      <c r="E27" s="23" t="e" vm="4">
        <v>#VALUE!</v>
      </c>
      <c r="F27" s="23"/>
      <c r="G27" s="25">
        <f>(D4/(1-F4^2))*(D27+F4*D25)*10^(3)</f>
        <v>-1173615.5284798914</v>
      </c>
    </row>
    <row r="28" spans="1:8" ht="19.95" customHeight="1" x14ac:dyDescent="0.25">
      <c r="A28" s="23"/>
      <c r="B28" s="23"/>
      <c r="C28" s="23"/>
      <c r="D28" s="25"/>
      <c r="E28" s="23"/>
      <c r="F28" s="23"/>
      <c r="G28" s="25"/>
    </row>
    <row r="29" spans="1:8" ht="19.95" customHeight="1" x14ac:dyDescent="0.25">
      <c r="D29" s="16" t="s">
        <v>37</v>
      </c>
      <c r="G29" s="16" t="s">
        <v>38</v>
      </c>
    </row>
    <row r="30" spans="1:8" ht="19.95" customHeight="1" x14ac:dyDescent="0.25">
      <c r="A30" s="23" t="e" vm="5">
        <v>#VALUE!</v>
      </c>
      <c r="B30" s="23"/>
      <c r="C30" s="23"/>
      <c r="D30" s="26">
        <f>0.5*ATAN((G21-C21)/(2*E21-G21-C21))</f>
        <v>0.37484952535906219</v>
      </c>
    </row>
    <row r="31" spans="1:8" ht="19.95" customHeight="1" x14ac:dyDescent="0.25">
      <c r="A31" s="23"/>
      <c r="B31" s="23"/>
      <c r="C31" s="23"/>
      <c r="D31" s="26"/>
    </row>
    <row r="32" spans="1:8" ht="19.95" customHeight="1" x14ac:dyDescent="0.25">
      <c r="D32" s="18" t="s">
        <v>39</v>
      </c>
    </row>
    <row r="33" spans="1:5" ht="19.95" customHeight="1" x14ac:dyDescent="0.25"/>
    <row r="34" spans="1:5" ht="19.95" customHeight="1" x14ac:dyDescent="0.25">
      <c r="A34" s="1" t="s">
        <v>40</v>
      </c>
      <c r="B34" s="21" t="s">
        <v>42</v>
      </c>
      <c r="C34" s="22"/>
      <c r="D34" s="22"/>
    </row>
    <row r="35" spans="1:5" ht="19.95" customHeight="1" x14ac:dyDescent="0.25"/>
    <row r="36" spans="1:5" ht="19.95" customHeight="1" x14ac:dyDescent="0.25">
      <c r="A36" s="23" t="e" vm="6">
        <v>#VALUE!</v>
      </c>
      <c r="B36" s="23"/>
      <c r="C36" s="23"/>
      <c r="D36" s="25">
        <f>(((D4*H4)/2)*D25)*10^(-6)</f>
        <v>468.14268852584729</v>
      </c>
    </row>
    <row r="37" spans="1:5" ht="19.95" customHeight="1" x14ac:dyDescent="0.25">
      <c r="A37" s="23"/>
      <c r="B37" s="23"/>
      <c r="C37" s="23"/>
      <c r="D37" s="25"/>
    </row>
    <row r="38" spans="1:5" ht="19.95" customHeight="1" x14ac:dyDescent="0.25">
      <c r="A38" s="23" t="e" vm="7">
        <v>#VALUE!</v>
      </c>
      <c r="B38" s="23"/>
      <c r="C38" s="23"/>
      <c r="D38" s="25">
        <f>(((D4*H3)/(4*(1+F4)))*D27)*10^(-6)</f>
        <v>-163.38731273051286</v>
      </c>
    </row>
    <row r="39" spans="1:5" ht="19.95" customHeight="1" x14ac:dyDescent="0.25">
      <c r="A39" s="23"/>
      <c r="B39" s="23"/>
      <c r="C39" s="23"/>
      <c r="D39" s="25"/>
    </row>
    <row r="40" spans="1:5" ht="19.95" customHeight="1" x14ac:dyDescent="0.25">
      <c r="D40" s="20" t="s">
        <v>45</v>
      </c>
    </row>
    <row r="41" spans="1:5" ht="19.95" customHeight="1" x14ac:dyDescent="0.25"/>
    <row r="42" spans="1:5" ht="19.95" customHeight="1" x14ac:dyDescent="0.25">
      <c r="A42" s="1" t="s">
        <v>44</v>
      </c>
      <c r="B42" s="21"/>
      <c r="C42" s="22"/>
      <c r="D42" s="22"/>
    </row>
    <row r="43" spans="1:5" ht="19.95" customHeight="1" x14ac:dyDescent="0.25"/>
    <row r="44" spans="1:5" ht="19.95" customHeight="1" x14ac:dyDescent="0.25">
      <c r="A44" s="23" t="s">
        <v>47</v>
      </c>
      <c r="B44" s="23"/>
      <c r="C44" s="4">
        <f>B5*B3*10^(-3)*10</f>
        <v>196</v>
      </c>
      <c r="D44" s="13" t="s">
        <v>51</v>
      </c>
      <c r="E44" s="4">
        <f>(C44*(D3/2)/H4)*10^(6)</f>
        <v>32630.519589441785</v>
      </c>
    </row>
    <row r="45" spans="1:5" ht="19.95" customHeight="1" x14ac:dyDescent="0.25">
      <c r="A45" s="23" t="s">
        <v>48</v>
      </c>
      <c r="B45" s="23"/>
      <c r="C45" s="4">
        <f>-B5*B4*10^(-3)*10</f>
        <v>-166.6</v>
      </c>
      <c r="D45" s="13" t="s">
        <v>52</v>
      </c>
      <c r="E45" s="4">
        <f>C45/H4*10^9</f>
        <v>-1386797.0825512758</v>
      </c>
    </row>
    <row r="46" spans="1:5" ht="19.95" customHeight="1" x14ac:dyDescent="0.25">
      <c r="C46" s="20" t="s">
        <v>45</v>
      </c>
      <c r="E46" s="16" t="s">
        <v>38</v>
      </c>
    </row>
    <row r="47" spans="1:5" ht="19.95" customHeight="1" x14ac:dyDescent="0.25"/>
    <row r="48" spans="1:5" ht="19.95" customHeight="1" x14ac:dyDescent="0.25">
      <c r="A48" s="24" t="s">
        <v>49</v>
      </c>
      <c r="B48" s="24"/>
      <c r="C48" s="4">
        <f>E44/2+SQRT((E44/2)^2+E45^2)</f>
        <v>1403208.3111418316</v>
      </c>
    </row>
    <row r="49" spans="1:5" ht="19.95" customHeight="1" x14ac:dyDescent="0.25">
      <c r="A49" s="24" t="s">
        <v>50</v>
      </c>
      <c r="B49" s="24"/>
      <c r="C49" s="4">
        <f>E44/2-SQRT((E44/2)^2+E45^2)</f>
        <v>-1370577.7915523897</v>
      </c>
      <c r="D49" s="6" t="s">
        <v>54</v>
      </c>
      <c r="E49" s="17">
        <f>0.5*ATAN(-(2*E45)/E44)</f>
        <v>0.77951608182256893</v>
      </c>
    </row>
    <row r="50" spans="1:5" ht="19.95" customHeight="1" x14ac:dyDescent="0.25">
      <c r="A50" s="13"/>
      <c r="B50" s="13"/>
      <c r="C50" s="16" t="s">
        <v>38</v>
      </c>
      <c r="E50" s="18" t="s">
        <v>39</v>
      </c>
    </row>
    <row r="51" spans="1:5" ht="19.95" customHeight="1" thickBot="1" x14ac:dyDescent="0.3"/>
    <row r="52" spans="1:5" ht="19.95" customHeight="1" thickBot="1" x14ac:dyDescent="0.3">
      <c r="A52" s="92" t="s">
        <v>55</v>
      </c>
      <c r="B52" s="93" t="s">
        <v>56</v>
      </c>
      <c r="C52" s="93" t="s">
        <v>57</v>
      </c>
      <c r="D52" s="94" t="s">
        <v>58</v>
      </c>
    </row>
    <row r="53" spans="1:5" ht="19.95" customHeight="1" thickBot="1" x14ac:dyDescent="0.3">
      <c r="A53" s="95" t="s">
        <v>62</v>
      </c>
      <c r="B53" s="96">
        <v>468.14268850000002</v>
      </c>
      <c r="C53" s="96">
        <v>196</v>
      </c>
      <c r="D53" s="97">
        <f>(B53-C53)/C53</f>
        <v>1.3884831045918369</v>
      </c>
    </row>
    <row r="54" spans="1:5" ht="19.95" customHeight="1" thickBot="1" x14ac:dyDescent="0.3">
      <c r="A54" s="95" t="s">
        <v>59</v>
      </c>
      <c r="B54" s="96">
        <v>-163.3873127</v>
      </c>
      <c r="C54" s="96">
        <v>-166</v>
      </c>
      <c r="D54" s="97">
        <f t="shared" ref="D54:D57" si="0">(B54-C54)/C54</f>
        <v>-1.5739080120481957E-2</v>
      </c>
    </row>
    <row r="55" spans="1:5" ht="19.95" customHeight="1" thickBot="1" x14ac:dyDescent="0.3">
      <c r="A55" s="98" t="s">
        <v>60</v>
      </c>
      <c r="B55" s="99">
        <v>7406451.3490000004</v>
      </c>
      <c r="C55" s="99">
        <v>1403208.311</v>
      </c>
      <c r="D55" s="100">
        <f t="shared" si="0"/>
        <v>4.2782265405211106</v>
      </c>
    </row>
    <row r="56" spans="1:5" ht="19.95" customHeight="1" thickBot="1" x14ac:dyDescent="0.3">
      <c r="A56" s="98" t="s">
        <v>60</v>
      </c>
      <c r="B56" s="99">
        <v>-1173615.5279999999</v>
      </c>
      <c r="C56" s="99">
        <v>-1386797.0830000001</v>
      </c>
      <c r="D56" s="100">
        <f t="shared" si="0"/>
        <v>-0.15372224070361717</v>
      </c>
    </row>
    <row r="57" spans="1:5" ht="19.95" customHeight="1" thickBot="1" x14ac:dyDescent="0.3">
      <c r="A57" s="98" t="s">
        <v>61</v>
      </c>
      <c r="B57" s="99">
        <v>0.37484952500000002</v>
      </c>
      <c r="C57" s="99">
        <v>0.779516082</v>
      </c>
      <c r="D57" s="100">
        <f t="shared" si="0"/>
        <v>-0.51912534756402884</v>
      </c>
    </row>
    <row r="58" spans="1:5" ht="19.95" customHeight="1" x14ac:dyDescent="0.25"/>
    <row r="59" spans="1:5" ht="19.95" customHeight="1" x14ac:dyDescent="0.25"/>
    <row r="60" spans="1:5" ht="19.95" customHeight="1" x14ac:dyDescent="0.25"/>
    <row r="61" spans="1:5" ht="19.95" customHeight="1" x14ac:dyDescent="0.25"/>
    <row r="62" spans="1:5" ht="19.95" customHeight="1" x14ac:dyDescent="0.25"/>
    <row r="63" spans="1:5" ht="19.95" customHeight="1" x14ac:dyDescent="0.25"/>
    <row r="64" spans="1:5" ht="19.95" customHeight="1" x14ac:dyDescent="0.25"/>
    <row r="65" ht="19.95" customHeight="1" x14ac:dyDescent="0.25"/>
    <row r="66" ht="19.95" customHeight="1" x14ac:dyDescent="0.25"/>
    <row r="67" ht="19.95" customHeight="1" x14ac:dyDescent="0.25"/>
    <row r="68" ht="19.95" customHeight="1" x14ac:dyDescent="0.25"/>
    <row r="69" ht="19.95" customHeight="1" x14ac:dyDescent="0.25"/>
    <row r="70" ht="19.95" customHeight="1" x14ac:dyDescent="0.25"/>
    <row r="71" ht="19.95" customHeight="1" x14ac:dyDescent="0.25"/>
    <row r="72" ht="19.95" customHeight="1" x14ac:dyDescent="0.25"/>
    <row r="73" ht="19.95" customHeight="1" x14ac:dyDescent="0.25"/>
    <row r="74" ht="19.95" customHeight="1" x14ac:dyDescent="0.25"/>
    <row r="75" ht="19.95" customHeight="1" x14ac:dyDescent="0.25"/>
    <row r="76" ht="19.95" customHeight="1" x14ac:dyDescent="0.25"/>
    <row r="77" ht="19.95" customHeight="1" x14ac:dyDescent="0.25"/>
    <row r="78" ht="19.95" customHeight="1" x14ac:dyDescent="0.25"/>
    <row r="79" ht="19.95" customHeight="1" x14ac:dyDescent="0.25"/>
    <row r="80" ht="19.95" customHeight="1" x14ac:dyDescent="0.25"/>
    <row r="81" ht="19.95" customHeight="1" x14ac:dyDescent="0.25"/>
    <row r="82" ht="19.95" customHeight="1" x14ac:dyDescent="0.25"/>
    <row r="83" ht="19.95" customHeight="1" x14ac:dyDescent="0.25"/>
    <row r="84" ht="19.95" customHeight="1" x14ac:dyDescent="0.25"/>
    <row r="85" ht="19.95" customHeight="1" x14ac:dyDescent="0.25"/>
    <row r="86" ht="19.95" customHeight="1" x14ac:dyDescent="0.25"/>
    <row r="87" ht="19.95" customHeight="1" x14ac:dyDescent="0.25"/>
    <row r="88" ht="19.95" customHeight="1" x14ac:dyDescent="0.25"/>
    <row r="89" ht="19.95" customHeight="1" x14ac:dyDescent="0.25"/>
    <row r="90" ht="19.95" customHeight="1" x14ac:dyDescent="0.25"/>
    <row r="91" ht="19.95" customHeight="1" x14ac:dyDescent="0.25"/>
    <row r="92" ht="19.95" customHeight="1" x14ac:dyDescent="0.25"/>
    <row r="93" ht="19.95" customHeight="1" x14ac:dyDescent="0.25"/>
    <row r="94" ht="19.95" customHeight="1" x14ac:dyDescent="0.25"/>
    <row r="95" ht="19.95" customHeight="1" x14ac:dyDescent="0.25"/>
    <row r="96" ht="19.95" customHeight="1" x14ac:dyDescent="0.25"/>
    <row r="97" ht="19.95" customHeight="1" x14ac:dyDescent="0.25"/>
    <row r="98" ht="19.95" customHeight="1" x14ac:dyDescent="0.25"/>
    <row r="99" ht="19.95" customHeight="1" x14ac:dyDescent="0.25"/>
    <row r="100" ht="19.95" customHeight="1" x14ac:dyDescent="0.25"/>
    <row r="101" ht="19.95" customHeight="1" x14ac:dyDescent="0.25"/>
    <row r="102" ht="19.95" customHeight="1" x14ac:dyDescent="0.25"/>
    <row r="103" ht="19.95" customHeight="1" x14ac:dyDescent="0.25"/>
  </sheetData>
  <mergeCells count="60">
    <mergeCell ref="B23:D23"/>
    <mergeCell ref="H14:H15"/>
    <mergeCell ref="H16:H17"/>
    <mergeCell ref="H18:H19"/>
    <mergeCell ref="A21:B21"/>
    <mergeCell ref="C21:D21"/>
    <mergeCell ref="E21:F21"/>
    <mergeCell ref="G21:H21"/>
    <mergeCell ref="G13:G14"/>
    <mergeCell ref="G15:G16"/>
    <mergeCell ref="G17:G18"/>
    <mergeCell ref="G19:G20"/>
    <mergeCell ref="D14:D15"/>
    <mergeCell ref="D16:D17"/>
    <mergeCell ref="D18:D19"/>
    <mergeCell ref="F14:F15"/>
    <mergeCell ref="B16:B17"/>
    <mergeCell ref="B18:B19"/>
    <mergeCell ref="F16:F17"/>
    <mergeCell ref="F18:F19"/>
    <mergeCell ref="C13:C14"/>
    <mergeCell ref="C15:C16"/>
    <mergeCell ref="C17:C18"/>
    <mergeCell ref="C19:C20"/>
    <mergeCell ref="E13:E14"/>
    <mergeCell ref="E15:E16"/>
    <mergeCell ref="E17:E18"/>
    <mergeCell ref="E19:E20"/>
    <mergeCell ref="A30:C31"/>
    <mergeCell ref="D30:D31"/>
    <mergeCell ref="A25:C26"/>
    <mergeCell ref="A27:C28"/>
    <mergeCell ref="B1:D1"/>
    <mergeCell ref="B7:D7"/>
    <mergeCell ref="C9:H9"/>
    <mergeCell ref="C10:D11"/>
    <mergeCell ref="E10:F11"/>
    <mergeCell ref="G10:H11"/>
    <mergeCell ref="A9:B11"/>
    <mergeCell ref="A13:A14"/>
    <mergeCell ref="A15:A16"/>
    <mergeCell ref="A17:A18"/>
    <mergeCell ref="A19:A20"/>
    <mergeCell ref="B14:B15"/>
    <mergeCell ref="E25:F26"/>
    <mergeCell ref="E27:F28"/>
    <mergeCell ref="D25:D26"/>
    <mergeCell ref="D27:D28"/>
    <mergeCell ref="G25:G26"/>
    <mergeCell ref="G27:G28"/>
    <mergeCell ref="B34:D34"/>
    <mergeCell ref="A36:C37"/>
    <mergeCell ref="A38:C39"/>
    <mergeCell ref="D36:D37"/>
    <mergeCell ref="D38:D39"/>
    <mergeCell ref="B42:D42"/>
    <mergeCell ref="A44:B44"/>
    <mergeCell ref="A45:B45"/>
    <mergeCell ref="A48:B48"/>
    <mergeCell ref="A49:B49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161C-9371-41DA-8470-3CB63FB44739}">
  <dimension ref="A1:H34"/>
  <sheetViews>
    <sheetView workbookViewId="0">
      <selection activeCell="G28" sqref="G28"/>
    </sheetView>
  </sheetViews>
  <sheetFormatPr defaultRowHeight="13.8" x14ac:dyDescent="0.25"/>
  <cols>
    <col min="1" max="18" width="20.77734375" customWidth="1"/>
  </cols>
  <sheetData>
    <row r="1" spans="1:8" ht="19.95" customHeight="1" x14ac:dyDescent="0.25">
      <c r="A1" s="1" t="s">
        <v>0</v>
      </c>
      <c r="B1" s="22" t="s">
        <v>1</v>
      </c>
      <c r="C1" s="22"/>
      <c r="D1" s="22"/>
      <c r="E1" s="2"/>
      <c r="F1" s="2"/>
      <c r="G1" s="2"/>
      <c r="H1" s="2"/>
    </row>
    <row r="2" spans="1:8" ht="19.95" customHeight="1" x14ac:dyDescent="0.25">
      <c r="A2" s="2"/>
      <c r="B2" s="2"/>
      <c r="C2" s="2"/>
      <c r="D2" s="2"/>
      <c r="E2" s="2"/>
      <c r="F2" s="2"/>
      <c r="G2" s="2"/>
      <c r="H2" s="2"/>
    </row>
    <row r="3" spans="1:8" ht="19.95" customHeight="1" x14ac:dyDescent="0.25">
      <c r="A3" s="3" t="s">
        <v>2</v>
      </c>
      <c r="B3" s="4">
        <v>200</v>
      </c>
      <c r="C3" s="3" t="s">
        <v>3</v>
      </c>
      <c r="D3" s="4">
        <v>40</v>
      </c>
      <c r="E3" s="3" t="s">
        <v>4</v>
      </c>
      <c r="F3" s="4">
        <v>34</v>
      </c>
      <c r="G3" s="3" t="s">
        <v>35</v>
      </c>
      <c r="H3" s="15">
        <f>((PI()*(D3)^4)/16)*(1-(F3/D3)^4)</f>
        <v>240265.86455389386</v>
      </c>
    </row>
    <row r="4" spans="1:8" ht="19.95" customHeight="1" x14ac:dyDescent="0.25">
      <c r="A4" s="3" t="s">
        <v>5</v>
      </c>
      <c r="B4" s="4">
        <v>170</v>
      </c>
      <c r="C4" s="3" t="s">
        <v>6</v>
      </c>
      <c r="D4" s="4">
        <v>72</v>
      </c>
      <c r="E4" s="3" t="s">
        <v>7</v>
      </c>
      <c r="F4" s="4">
        <v>0.33</v>
      </c>
      <c r="G4" s="3" t="s">
        <v>36</v>
      </c>
      <c r="H4" s="15">
        <f>AVERAGE(B13,B15,B17)</f>
        <v>98</v>
      </c>
    </row>
    <row r="5" spans="1:8" ht="19.95" customHeight="1" x14ac:dyDescent="0.25">
      <c r="A5" s="2"/>
      <c r="B5" s="2"/>
      <c r="C5" s="2"/>
      <c r="D5" s="2"/>
      <c r="E5" s="2"/>
      <c r="F5" s="2"/>
      <c r="G5" s="2"/>
      <c r="H5" s="2"/>
    </row>
    <row r="6" spans="1:8" ht="19.95" customHeight="1" x14ac:dyDescent="0.25">
      <c r="A6" s="1" t="s">
        <v>8</v>
      </c>
      <c r="B6" s="27" t="s">
        <v>9</v>
      </c>
      <c r="C6" s="22"/>
      <c r="D6" s="22"/>
      <c r="E6" s="2"/>
      <c r="F6" s="2"/>
      <c r="G6" s="2"/>
      <c r="H6" s="2"/>
    </row>
    <row r="7" spans="1:8" ht="19.95" customHeight="1" x14ac:dyDescent="0.25">
      <c r="A7" s="2"/>
      <c r="B7" s="2"/>
      <c r="C7" s="2"/>
      <c r="D7" s="2"/>
      <c r="E7" s="2"/>
      <c r="F7" s="2"/>
      <c r="G7" s="2"/>
      <c r="H7" s="2"/>
    </row>
    <row r="8" spans="1:8" ht="19.95" customHeight="1" x14ac:dyDescent="0.25">
      <c r="A8" s="59" t="s">
        <v>14</v>
      </c>
      <c r="B8" s="60"/>
      <c r="C8" s="65" t="s">
        <v>10</v>
      </c>
      <c r="D8" s="66"/>
      <c r="E8" s="66"/>
      <c r="F8" s="66"/>
      <c r="G8" s="66"/>
      <c r="H8" s="67"/>
    </row>
    <row r="9" spans="1:8" ht="19.95" customHeight="1" x14ac:dyDescent="0.25">
      <c r="A9" s="61"/>
      <c r="B9" s="62"/>
      <c r="C9" s="68" t="s">
        <v>11</v>
      </c>
      <c r="D9" s="69"/>
      <c r="E9" s="72" t="s">
        <v>12</v>
      </c>
      <c r="F9" s="69"/>
      <c r="G9" s="72" t="s">
        <v>13</v>
      </c>
      <c r="H9" s="73"/>
    </row>
    <row r="10" spans="1:8" ht="19.95" customHeight="1" x14ac:dyDescent="0.25">
      <c r="A10" s="63"/>
      <c r="B10" s="64"/>
      <c r="C10" s="70"/>
      <c r="D10" s="71"/>
      <c r="E10" s="71"/>
      <c r="F10" s="71"/>
      <c r="G10" s="71"/>
      <c r="H10" s="74"/>
    </row>
    <row r="11" spans="1:8" ht="19.95" customHeight="1" x14ac:dyDescent="0.25">
      <c r="A11" s="11" t="s">
        <v>15</v>
      </c>
      <c r="B11" s="10" t="s">
        <v>16</v>
      </c>
      <c r="C11" s="11" t="s">
        <v>17</v>
      </c>
      <c r="D11" s="9" t="s">
        <v>18</v>
      </c>
      <c r="E11" s="9" t="s">
        <v>17</v>
      </c>
      <c r="F11" s="9" t="s">
        <v>18</v>
      </c>
      <c r="G11" s="9" t="s">
        <v>17</v>
      </c>
      <c r="H11" s="12" t="s">
        <v>18</v>
      </c>
    </row>
    <row r="12" spans="1:8" ht="19.95" customHeight="1" x14ac:dyDescent="0.25">
      <c r="A12" s="82">
        <v>98</v>
      </c>
      <c r="B12" s="8"/>
      <c r="C12" s="83"/>
      <c r="D12" s="2"/>
      <c r="E12" s="84"/>
      <c r="F12" s="2"/>
      <c r="G12" s="84"/>
      <c r="H12" s="8"/>
    </row>
    <row r="13" spans="1:8" ht="19.95" customHeight="1" x14ac:dyDescent="0.25">
      <c r="A13" s="82"/>
      <c r="B13" s="85">
        <f>A14-A12</f>
        <v>98</v>
      </c>
      <c r="C13" s="83"/>
      <c r="D13" s="58">
        <f>C14-C12</f>
        <v>0</v>
      </c>
      <c r="E13" s="84"/>
      <c r="F13" s="58">
        <f>E14-E12</f>
        <v>0</v>
      </c>
      <c r="G13" s="84"/>
      <c r="H13" s="75">
        <f>G14-G12</f>
        <v>0</v>
      </c>
    </row>
    <row r="14" spans="1:8" ht="19.95" customHeight="1" x14ac:dyDescent="0.25">
      <c r="A14" s="76">
        <v>196</v>
      </c>
      <c r="B14" s="85"/>
      <c r="C14" s="77"/>
      <c r="D14" s="58"/>
      <c r="E14" s="78"/>
      <c r="F14" s="58"/>
      <c r="G14" s="78"/>
      <c r="H14" s="75"/>
    </row>
    <row r="15" spans="1:8" ht="19.95" customHeight="1" x14ac:dyDescent="0.25">
      <c r="A15" s="76"/>
      <c r="B15" s="79">
        <f>A16-A14</f>
        <v>98</v>
      </c>
      <c r="C15" s="77"/>
      <c r="D15" s="80">
        <f>C16-C14</f>
        <v>0</v>
      </c>
      <c r="E15" s="78"/>
      <c r="F15" s="80">
        <f>E16-E14</f>
        <v>0</v>
      </c>
      <c r="G15" s="78"/>
      <c r="H15" s="81">
        <f>G16-G14</f>
        <v>0</v>
      </c>
    </row>
    <row r="16" spans="1:8" ht="19.95" customHeight="1" x14ac:dyDescent="0.25">
      <c r="A16" s="82">
        <v>294</v>
      </c>
      <c r="B16" s="79"/>
      <c r="C16" s="83"/>
      <c r="D16" s="80"/>
      <c r="E16" s="84"/>
      <c r="F16" s="80"/>
      <c r="G16" s="84"/>
      <c r="H16" s="81"/>
    </row>
    <row r="17" spans="1:8" ht="19.95" customHeight="1" x14ac:dyDescent="0.25">
      <c r="A17" s="82"/>
      <c r="B17" s="85">
        <f>A18-A16</f>
        <v>98</v>
      </c>
      <c r="C17" s="83"/>
      <c r="D17" s="58">
        <f>C18-C16</f>
        <v>0</v>
      </c>
      <c r="E17" s="84"/>
      <c r="F17" s="58">
        <f>E18-E16</f>
        <v>0</v>
      </c>
      <c r="G17" s="84"/>
      <c r="H17" s="75">
        <f>G18-G16</f>
        <v>0</v>
      </c>
    </row>
    <row r="18" spans="1:8" ht="19.95" customHeight="1" x14ac:dyDescent="0.25">
      <c r="A18" s="76">
        <v>392</v>
      </c>
      <c r="B18" s="85"/>
      <c r="C18" s="77"/>
      <c r="D18" s="58"/>
      <c r="E18" s="78"/>
      <c r="F18" s="58"/>
      <c r="G18" s="78"/>
      <c r="H18" s="75"/>
    </row>
    <row r="19" spans="1:8" ht="19.95" customHeight="1" x14ac:dyDescent="0.25">
      <c r="A19" s="76"/>
      <c r="B19" s="8"/>
      <c r="C19" s="77"/>
      <c r="D19" s="2"/>
      <c r="E19" s="78"/>
      <c r="F19" s="2"/>
      <c r="G19" s="78"/>
      <c r="H19" s="8"/>
    </row>
    <row r="20" spans="1:8" ht="19.95" customHeight="1" x14ac:dyDescent="0.25">
      <c r="A20" s="55" t="s">
        <v>19</v>
      </c>
      <c r="B20" s="56"/>
      <c r="C20" s="87">
        <f>AVERAGE(D13,D15,D17)</f>
        <v>0</v>
      </c>
      <c r="D20" s="88"/>
      <c r="E20" s="88">
        <f>AVERAGE(F13,F15,F17)</f>
        <v>0</v>
      </c>
      <c r="F20" s="88"/>
      <c r="G20" s="88">
        <f>AVERAGE(H13,H15,H17)</f>
        <v>0</v>
      </c>
      <c r="H20" s="89"/>
    </row>
    <row r="21" spans="1:8" ht="19.95" customHeight="1" x14ac:dyDescent="0.25">
      <c r="A21" s="2"/>
      <c r="B21" s="2"/>
      <c r="C21" s="2"/>
      <c r="D21" s="2"/>
      <c r="E21" s="2"/>
      <c r="F21" s="2"/>
      <c r="G21" s="2"/>
      <c r="H21" s="2"/>
    </row>
    <row r="22" spans="1:8" ht="19.95" customHeight="1" x14ac:dyDescent="0.25">
      <c r="A22" s="1" t="s">
        <v>20</v>
      </c>
      <c r="B22" s="27" t="s">
        <v>21</v>
      </c>
      <c r="C22" s="22"/>
      <c r="D22" s="22"/>
      <c r="E22" s="2"/>
      <c r="F22" s="2"/>
      <c r="G22" s="2"/>
      <c r="H22" s="2"/>
    </row>
    <row r="23" spans="1:8" ht="19.95" customHeight="1" x14ac:dyDescent="0.25">
      <c r="A23" s="2"/>
      <c r="B23" s="2"/>
      <c r="C23" s="2"/>
      <c r="D23" s="2"/>
      <c r="E23" s="2"/>
      <c r="F23" s="2"/>
      <c r="G23" s="2"/>
      <c r="H23" s="2"/>
    </row>
    <row r="24" spans="1:8" ht="19.95" customHeight="1" x14ac:dyDescent="0.25">
      <c r="A24" s="90" t="s">
        <v>30</v>
      </c>
      <c r="B24" s="90"/>
      <c r="C24" s="90"/>
      <c r="D24" s="90"/>
      <c r="E24" s="2"/>
      <c r="F24" s="2"/>
      <c r="G24" s="2"/>
      <c r="H24" s="2"/>
    </row>
    <row r="25" spans="1:8" ht="19.95" customHeight="1" x14ac:dyDescent="0.25">
      <c r="A25" s="91" t="s">
        <v>22</v>
      </c>
      <c r="B25" s="7" t="s">
        <v>25</v>
      </c>
      <c r="C25" s="86">
        <f>(F25+G25*H25)*10^(-6)</f>
        <v>0</v>
      </c>
      <c r="D25" s="86"/>
      <c r="E25" s="6"/>
      <c r="F25" s="6">
        <f>(D4*(G20-C20)*10^(3))/(2*(1-F4))</f>
        <v>0</v>
      </c>
      <c r="G25" s="6">
        <f>(SQRT(2)*D4*10^(9))/(2*(1+F4))</f>
        <v>38279464846.189041</v>
      </c>
      <c r="H25" s="6">
        <f>SQRT((C20-E20)^2-(G20-E20)^2)*10^(-6)</f>
        <v>0</v>
      </c>
    </row>
    <row r="26" spans="1:8" ht="19.95" customHeight="1" x14ac:dyDescent="0.25">
      <c r="A26" s="91"/>
      <c r="B26" s="7" t="s">
        <v>26</v>
      </c>
      <c r="C26" s="86">
        <f>(F25-G25*H25)*10^(-6)</f>
        <v>0</v>
      </c>
      <c r="D26" s="86"/>
      <c r="E26" s="6"/>
      <c r="F26" s="6" t="s">
        <v>27</v>
      </c>
      <c r="G26" s="6" t="s">
        <v>28</v>
      </c>
      <c r="H26" s="6" t="s">
        <v>29</v>
      </c>
    </row>
    <row r="27" spans="1:8" ht="19.95" customHeight="1" x14ac:dyDescent="0.25">
      <c r="A27" s="5" t="s">
        <v>23</v>
      </c>
      <c r="B27" s="7" t="s">
        <v>24</v>
      </c>
      <c r="C27" s="86" t="e">
        <f>(C20+G20)/(2*E20-G20-C20)</f>
        <v>#DIV/0!</v>
      </c>
      <c r="D27" s="86"/>
      <c r="E27" s="6"/>
      <c r="F27" s="6"/>
      <c r="G27" s="6"/>
      <c r="H27" s="6"/>
    </row>
    <row r="28" spans="1:8" ht="19.95" customHeight="1" x14ac:dyDescent="0.25">
      <c r="A28" s="2"/>
      <c r="B28" s="2"/>
      <c r="C28" s="2"/>
      <c r="D28" s="2"/>
      <c r="E28" s="2"/>
      <c r="F28" s="2"/>
      <c r="G28" s="2"/>
      <c r="H28" s="2"/>
    </row>
    <row r="29" spans="1:8" ht="19.95" customHeight="1" x14ac:dyDescent="0.25">
      <c r="A29" s="90" t="s">
        <v>31</v>
      </c>
      <c r="B29" s="90"/>
      <c r="C29" s="90"/>
      <c r="D29" s="90"/>
      <c r="E29" s="2"/>
      <c r="F29" s="2"/>
      <c r="G29" s="2"/>
      <c r="H29" s="2"/>
    </row>
    <row r="30" spans="1:8" ht="19.95" customHeight="1" x14ac:dyDescent="0.25">
      <c r="A30" s="91" t="s">
        <v>22</v>
      </c>
      <c r="B30" s="7" t="s">
        <v>25</v>
      </c>
      <c r="C30" s="86" t="e">
        <f>((F30/2)+SQRT((F30/2)^2-H30^2))*10^(-6)</f>
        <v>#NUM!</v>
      </c>
      <c r="D30" s="86"/>
      <c r="E30" s="2"/>
      <c r="F30" s="6">
        <f>((H4*B3*0.5*D3)/H3)*10^3</f>
        <v>1631.5259794720894</v>
      </c>
      <c r="G30" s="6">
        <v>0</v>
      </c>
      <c r="H30" s="6">
        <f>((H4*B4)/H3)*10^6</f>
        <v>69339.854127563784</v>
      </c>
    </row>
    <row r="31" spans="1:8" ht="19.95" customHeight="1" x14ac:dyDescent="0.25">
      <c r="A31" s="91"/>
      <c r="B31" s="7" t="s">
        <v>26</v>
      </c>
      <c r="C31" s="86" t="e">
        <f>((F30/2)-SQRT((F30/2)^2-H30^2))*10^(-6)</f>
        <v>#NUM!</v>
      </c>
      <c r="D31" s="86"/>
      <c r="E31" s="2"/>
      <c r="F31" s="13" t="s">
        <v>32</v>
      </c>
      <c r="G31" s="13" t="s">
        <v>33</v>
      </c>
      <c r="H31" s="6" t="s">
        <v>34</v>
      </c>
    </row>
    <row r="32" spans="1:8" ht="19.95" customHeight="1" x14ac:dyDescent="0.25">
      <c r="A32" s="5" t="s">
        <v>23</v>
      </c>
      <c r="B32" s="7" t="s">
        <v>24</v>
      </c>
      <c r="C32" s="86">
        <f>(-2*H30)/F30</f>
        <v>-84.999999999999986</v>
      </c>
      <c r="D32" s="86"/>
      <c r="E32" s="2"/>
      <c r="F32" s="2"/>
      <c r="G32" s="2"/>
      <c r="H32" s="2"/>
    </row>
    <row r="33" spans="1:8" ht="19.95" customHeight="1" x14ac:dyDescent="0.25">
      <c r="A33" s="2"/>
      <c r="B33" s="2"/>
      <c r="C33" s="2"/>
      <c r="D33" s="2"/>
      <c r="E33" s="2"/>
      <c r="F33" s="2"/>
      <c r="G33" s="2"/>
      <c r="H33" s="2"/>
    </row>
    <row r="34" spans="1:8" ht="19.95" customHeight="1" x14ac:dyDescent="0.25">
      <c r="A34" s="2" t="e">
        <f>(C25-C30)/C30</f>
        <v>#NUM!</v>
      </c>
      <c r="B34" s="14" t="e">
        <f>(C26-C31)/C31</f>
        <v>#NUM!</v>
      </c>
      <c r="C34" s="2"/>
      <c r="D34" s="2"/>
      <c r="E34" s="2"/>
      <c r="F34" s="2"/>
      <c r="G34" s="2"/>
      <c r="H34" s="2"/>
    </row>
  </sheetData>
  <mergeCells count="50">
    <mergeCell ref="A29:D29"/>
    <mergeCell ref="A30:A31"/>
    <mergeCell ref="C30:D30"/>
    <mergeCell ref="C31:D31"/>
    <mergeCell ref="C32:D32"/>
    <mergeCell ref="B22:D22"/>
    <mergeCell ref="A24:D24"/>
    <mergeCell ref="A25:A26"/>
    <mergeCell ref="C25:D25"/>
    <mergeCell ref="C26:D26"/>
    <mergeCell ref="C27:D27"/>
    <mergeCell ref="H17:H18"/>
    <mergeCell ref="A18:A19"/>
    <mergeCell ref="C18:C19"/>
    <mergeCell ref="E18:E19"/>
    <mergeCell ref="G18:G19"/>
    <mergeCell ref="A20:B20"/>
    <mergeCell ref="C20:D20"/>
    <mergeCell ref="E20:F20"/>
    <mergeCell ref="G20:H20"/>
    <mergeCell ref="C16:C17"/>
    <mergeCell ref="E16:E17"/>
    <mergeCell ref="G16:G17"/>
    <mergeCell ref="B17:B18"/>
    <mergeCell ref="D17:D18"/>
    <mergeCell ref="F17:F18"/>
    <mergeCell ref="H15:H16"/>
    <mergeCell ref="A16:A17"/>
    <mergeCell ref="A12:A13"/>
    <mergeCell ref="C12:C13"/>
    <mergeCell ref="E12:E13"/>
    <mergeCell ref="G12:G13"/>
    <mergeCell ref="B13:B14"/>
    <mergeCell ref="D13:D14"/>
    <mergeCell ref="F13:F14"/>
    <mergeCell ref="B1:D1"/>
    <mergeCell ref="B6:D6"/>
    <mergeCell ref="A8:B10"/>
    <mergeCell ref="C8:H8"/>
    <mergeCell ref="C9:D10"/>
    <mergeCell ref="E9:F10"/>
    <mergeCell ref="G9:H10"/>
    <mergeCell ref="H13:H14"/>
    <mergeCell ref="A14:A15"/>
    <mergeCell ref="C14:C15"/>
    <mergeCell ref="E14:E15"/>
    <mergeCell ref="G14:G15"/>
    <mergeCell ref="B15:B16"/>
    <mergeCell ref="D15:D16"/>
    <mergeCell ref="F15:F1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B点</vt:lpstr>
      <vt:lpstr>D点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Garfield</dc:creator>
  <cp:lastModifiedBy>Tom Garfield</cp:lastModifiedBy>
  <dcterms:created xsi:type="dcterms:W3CDTF">2015-06-05T18:19:34Z</dcterms:created>
  <dcterms:modified xsi:type="dcterms:W3CDTF">2024-11-25T09:17:39Z</dcterms:modified>
</cp:coreProperties>
</file>